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tuary1\Desktop\New Class Website March 07\"/>
    </mc:Choice>
  </mc:AlternateContent>
  <bookViews>
    <workbookView xWindow="120" yWindow="75" windowWidth="15180" windowHeight="75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7" i="1" l="1"/>
  <c r="B17" i="1" l="1"/>
  <c r="G46" i="1" l="1"/>
  <c r="G58" i="1"/>
  <c r="B22" i="1"/>
  <c r="G41" i="1" s="1"/>
  <c r="F32" i="1" s="1"/>
  <c r="B21" i="1"/>
  <c r="B19" i="1"/>
  <c r="I27" i="1" l="1"/>
  <c r="I32" i="1"/>
  <c r="G32" i="1"/>
  <c r="G27" i="1"/>
  <c r="E41" i="1"/>
  <c r="F27" i="1" s="1"/>
  <c r="E22" i="1"/>
  <c r="B38" i="1" s="1"/>
  <c r="E21" i="1"/>
  <c r="G62" i="1" l="1"/>
  <c r="J27" i="1" s="1"/>
  <c r="G66" i="1"/>
  <c r="J32" i="1" s="1"/>
  <c r="G55" i="1"/>
  <c r="H32" i="1" s="1"/>
  <c r="B26" i="1"/>
  <c r="B32" i="1" s="1"/>
  <c r="G51" i="1"/>
  <c r="H27" i="1" s="1"/>
</calcChain>
</file>

<file path=xl/sharedStrings.xml><?xml version="1.0" encoding="utf-8"?>
<sst xmlns="http://schemas.openxmlformats.org/spreadsheetml/2006/main" count="94" uniqueCount="62">
  <si>
    <t xml:space="preserve">BSOP Model </t>
  </si>
  <si>
    <t xml:space="preserve"> </t>
  </si>
  <si>
    <t>Trade Date:</t>
  </si>
  <si>
    <t>Expiration Date:</t>
  </si>
  <si>
    <t>years</t>
  </si>
  <si>
    <t>Assumptions--------------------------------------------------------</t>
  </si>
  <si>
    <t>Time to Expiration:</t>
  </si>
  <si>
    <t>Std. Deviation of Returns on Stock:</t>
  </si>
  <si>
    <t>Riskfree Rate of Return:</t>
  </si>
  <si>
    <t>t</t>
  </si>
  <si>
    <t>S</t>
  </si>
  <si>
    <t>σ</t>
  </si>
  <si>
    <t xml:space="preserve">  </t>
  </si>
  <si>
    <r>
      <t>r</t>
    </r>
    <r>
      <rPr>
        <vertAlign val="subscript"/>
        <sz val="11"/>
        <color theme="1"/>
        <rFont val="Calibri"/>
        <family val="2"/>
      </rPr>
      <t>f</t>
    </r>
  </si>
  <si>
    <r>
      <t>d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d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</rPr>
      <t>σ t</t>
    </r>
    <r>
      <rPr>
        <vertAlign val="superscript"/>
        <sz val="11"/>
        <color theme="1"/>
        <rFont val="Calibri"/>
        <family val="2"/>
      </rPr>
      <t>.5</t>
    </r>
  </si>
  <si>
    <r>
      <t>d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</t>
    </r>
  </si>
  <si>
    <r>
      <t>d</t>
    </r>
    <r>
      <rPr>
        <vertAlign val="sub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 xml:space="preserve"> = </t>
    </r>
  </si>
  <si>
    <r>
      <t>N(d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) = </t>
    </r>
  </si>
  <si>
    <r>
      <t>N(d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) = </t>
    </r>
  </si>
  <si>
    <r>
      <t>d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[ln(S/X) + (r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+ </t>
    </r>
    <r>
      <rPr>
        <sz val="11"/>
        <color theme="1"/>
        <rFont val="Calibri"/>
        <family val="2"/>
      </rPr>
      <t>σ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/2)t]/σ t</t>
    </r>
    <r>
      <rPr>
        <vertAlign val="superscript"/>
        <sz val="11"/>
        <color theme="1"/>
        <rFont val="Calibri"/>
        <family val="2"/>
      </rPr>
      <t>.5</t>
    </r>
  </si>
  <si>
    <t>Call Option: Strike [X]</t>
  </si>
  <si>
    <t>Current Stock Price [S]:</t>
  </si>
  <si>
    <t xml:space="preserve">C  = </t>
  </si>
  <si>
    <r>
      <t>The theoretical value of the call is:    C= S[N(d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)] - X [exp-(r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*t)]*N[d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]</t>
    </r>
  </si>
  <si>
    <t>X</t>
  </si>
  <si>
    <t>Calculation of the BSOP Theoretical Value of a Put Using the Put-Call Parity Relationship</t>
  </si>
  <si>
    <t>---------------------------------------------------------------------</t>
  </si>
  <si>
    <t xml:space="preserve">P = </t>
  </si>
  <si>
    <t xml:space="preserve">Alternatively, the theoretical value of the Put can be calculated directly from: </t>
  </si>
  <si>
    <r>
      <t>P =  x(exp(-r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t))*N(-d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- S*N(-d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</t>
    </r>
  </si>
  <si>
    <r>
      <t>P =  C + X(exp(-r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t))  -  S</t>
    </r>
  </si>
  <si>
    <t>P =</t>
  </si>
  <si>
    <t xml:space="preserve">N(-d1) = </t>
  </si>
  <si>
    <t xml:space="preserve">N(-d2) = </t>
  </si>
  <si>
    <t>Delta</t>
  </si>
  <si>
    <r>
      <t>Call Delta = N(d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) or the </t>
    </r>
    <r>
      <rPr>
        <sz val="11"/>
        <color theme="1"/>
        <rFont val="Calibri"/>
        <family val="2"/>
      </rPr>
      <t>∆C due to ∆S</t>
    </r>
  </si>
  <si>
    <r>
      <t>Put Delta Using the Put-Call parity Formula = N(d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 -1 or - N(-d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) </t>
    </r>
  </si>
  <si>
    <t>Call</t>
  </si>
  <si>
    <t>Put</t>
  </si>
  <si>
    <r>
      <t>Г =    exp-(-d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^2/2)/(S*σ)*(2∏*t)^.5 which is equal to:</t>
    </r>
  </si>
  <si>
    <t xml:space="preserve">The theoretical value of Gamma can be found directly as: </t>
  </si>
  <si>
    <t>Г =</t>
  </si>
  <si>
    <t xml:space="preserve">The theoretical value of Vega can be found directly as: </t>
  </si>
  <si>
    <r>
      <t>γ = S*((t/365)*exp(-(d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)^2))^.5/(2*∏)^.5</t>
    </r>
  </si>
  <si>
    <t>γ  =</t>
  </si>
  <si>
    <t>Vega(γ)</t>
  </si>
  <si>
    <t>Rho(ρ)</t>
  </si>
  <si>
    <t xml:space="preserve">The theoretical value of Call Theta can be found directly as: </t>
  </si>
  <si>
    <t xml:space="preserve">The theoretical value of the Put Theta can be found directly as: </t>
  </si>
  <si>
    <r>
      <t>ϴ</t>
    </r>
    <r>
      <rPr>
        <vertAlign val="subscript"/>
        <sz val="11"/>
        <color theme="1"/>
        <rFont val="Calibri"/>
        <family val="2"/>
      </rPr>
      <t>c</t>
    </r>
    <r>
      <rPr>
        <sz val="11"/>
        <color theme="1"/>
        <rFont val="Calibri"/>
        <family val="2"/>
      </rPr>
      <t xml:space="preserve"> =  -(S* σ)* (exp-(-d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^2)/2)/(2(2*∏*t/365)^.5)  -  r</t>
    </r>
    <r>
      <rPr>
        <vertAlign val="subscript"/>
        <sz val="11"/>
        <color theme="1"/>
        <rFont val="Calibri"/>
        <family val="2"/>
      </rPr>
      <t>f</t>
    </r>
    <r>
      <rPr>
        <sz val="11"/>
        <color theme="1"/>
        <rFont val="Calibri"/>
        <family val="2"/>
      </rPr>
      <t xml:space="preserve"> * X*(exp-(r</t>
    </r>
    <r>
      <rPr>
        <vertAlign val="subscript"/>
        <sz val="11"/>
        <color theme="1"/>
        <rFont val="Calibri"/>
        <family val="2"/>
      </rPr>
      <t>f</t>
    </r>
    <r>
      <rPr>
        <sz val="11"/>
        <color theme="1"/>
        <rFont val="Calibri"/>
        <family val="2"/>
      </rPr>
      <t xml:space="preserve"> *t/365))*N(d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)</t>
    </r>
  </si>
  <si>
    <r>
      <t>ϴ</t>
    </r>
    <r>
      <rPr>
        <b/>
        <vertAlign val="subscript"/>
        <sz val="11"/>
        <color theme="1"/>
        <rFont val="Calibri"/>
        <family val="2"/>
      </rPr>
      <t>c</t>
    </r>
    <r>
      <rPr>
        <b/>
        <sz val="11"/>
        <color theme="1"/>
        <rFont val="Calibri"/>
        <family val="2"/>
      </rPr>
      <t xml:space="preserve"> =</t>
    </r>
  </si>
  <si>
    <r>
      <t>ϴ</t>
    </r>
    <r>
      <rPr>
        <vertAlign val="subscript"/>
        <sz val="11"/>
        <color theme="1"/>
        <rFont val="Calibri"/>
        <family val="2"/>
      </rPr>
      <t>p</t>
    </r>
    <r>
      <rPr>
        <sz val="11"/>
        <color theme="1"/>
        <rFont val="Calibri"/>
        <family val="2"/>
      </rPr>
      <t xml:space="preserve"> =  -(S* σ)* (exp-(-d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^2)/2)/(2(2*∏*t/365)^.5)  -  r</t>
    </r>
    <r>
      <rPr>
        <vertAlign val="subscript"/>
        <sz val="11"/>
        <color theme="1"/>
        <rFont val="Calibri"/>
        <family val="2"/>
      </rPr>
      <t>f</t>
    </r>
    <r>
      <rPr>
        <sz val="11"/>
        <color theme="1"/>
        <rFont val="Calibri"/>
        <family val="2"/>
      </rPr>
      <t xml:space="preserve"> * X*(exp-(r</t>
    </r>
    <r>
      <rPr>
        <vertAlign val="subscript"/>
        <sz val="11"/>
        <color theme="1"/>
        <rFont val="Calibri"/>
        <family val="2"/>
      </rPr>
      <t>f</t>
    </r>
    <r>
      <rPr>
        <sz val="11"/>
        <color theme="1"/>
        <rFont val="Calibri"/>
        <family val="2"/>
      </rPr>
      <t xml:space="preserve"> *t/365))*(1-N(d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))</t>
    </r>
  </si>
  <si>
    <r>
      <t>ϴ</t>
    </r>
    <r>
      <rPr>
        <b/>
        <vertAlign val="subscript"/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 xml:space="preserve"> =</t>
    </r>
  </si>
  <si>
    <t xml:space="preserve">The theoretical value of the Call Rho can be found directly as: </t>
  </si>
  <si>
    <r>
      <t>ρ</t>
    </r>
    <r>
      <rPr>
        <vertAlign val="subscript"/>
        <sz val="11"/>
        <color theme="1"/>
        <rFont val="Calibri"/>
        <family val="2"/>
      </rPr>
      <t>c</t>
    </r>
    <r>
      <rPr>
        <sz val="11"/>
        <color theme="1"/>
        <rFont val="Calibri"/>
        <family val="2"/>
      </rPr>
      <t xml:space="preserve"> =  (t)*X*exp(-r</t>
    </r>
    <r>
      <rPr>
        <vertAlign val="subscript"/>
        <sz val="11"/>
        <color theme="1"/>
        <rFont val="Calibri"/>
        <family val="2"/>
      </rPr>
      <t>f</t>
    </r>
    <r>
      <rPr>
        <sz val="11"/>
        <color theme="1"/>
        <rFont val="Calibri"/>
        <family val="2"/>
      </rPr>
      <t xml:space="preserve"> * t)*N(d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)</t>
    </r>
  </si>
  <si>
    <r>
      <t>ρ</t>
    </r>
    <r>
      <rPr>
        <b/>
        <vertAlign val="subscript"/>
        <sz val="11"/>
        <color theme="1"/>
        <rFont val="Calibri"/>
        <family val="2"/>
      </rPr>
      <t>c</t>
    </r>
    <r>
      <rPr>
        <b/>
        <sz val="11"/>
        <color theme="1"/>
        <rFont val="Calibri"/>
        <family val="2"/>
      </rPr>
      <t xml:space="preserve"> =</t>
    </r>
  </si>
  <si>
    <t xml:space="preserve">The theoretical value of the Put Rho can be found directly as: </t>
  </si>
  <si>
    <r>
      <t>ρ</t>
    </r>
    <r>
      <rPr>
        <b/>
        <vertAlign val="subscript"/>
        <sz val="11"/>
        <color theme="1"/>
        <rFont val="Calibri"/>
        <family val="2"/>
      </rPr>
      <t>p</t>
    </r>
    <r>
      <rPr>
        <b/>
        <sz val="11"/>
        <color theme="1"/>
        <rFont val="Calibri"/>
        <family val="2"/>
      </rPr>
      <t xml:space="preserve"> =</t>
    </r>
  </si>
  <si>
    <r>
      <t>ρ</t>
    </r>
    <r>
      <rPr>
        <vertAlign val="subscript"/>
        <sz val="11"/>
        <color theme="1"/>
        <rFont val="Calibri"/>
        <family val="2"/>
      </rPr>
      <t>p</t>
    </r>
    <r>
      <rPr>
        <sz val="11"/>
        <color theme="1"/>
        <rFont val="Calibri"/>
        <family val="2"/>
      </rPr>
      <t xml:space="preserve"> =  (t)*exp(-r</t>
    </r>
    <r>
      <rPr>
        <vertAlign val="subscript"/>
        <sz val="11"/>
        <color theme="1"/>
        <rFont val="Calibri"/>
        <family val="2"/>
      </rPr>
      <t>f</t>
    </r>
    <r>
      <rPr>
        <sz val="11"/>
        <color theme="1"/>
        <rFont val="Calibri"/>
        <family val="2"/>
      </rPr>
      <t xml:space="preserve"> * t)*N(d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)</t>
    </r>
  </si>
  <si>
    <r>
      <t>Delta(</t>
    </r>
    <r>
      <rPr>
        <b/>
        <u/>
        <sz val="11"/>
        <color theme="1"/>
        <rFont val="Calibri"/>
        <family val="2"/>
      </rPr>
      <t>∆)</t>
    </r>
  </si>
  <si>
    <r>
      <t>Gamma(</t>
    </r>
    <r>
      <rPr>
        <b/>
        <u/>
        <sz val="11"/>
        <color theme="1"/>
        <rFont val="Calibri"/>
        <family val="2"/>
      </rPr>
      <t>Г)</t>
    </r>
  </si>
  <si>
    <r>
      <t>Theta(</t>
    </r>
    <r>
      <rPr>
        <b/>
        <u/>
        <sz val="11"/>
        <color theme="1"/>
        <rFont val="Calibri"/>
        <family val="2"/>
      </rPr>
      <t>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</si>
</sst>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"/>
    <numFmt numFmtId="165" formatCode="m/d/yy;@"/>
    <numFmt numFmtId="166" formatCode="#,##0.00000"/>
    <numFmt numFmtId="167" formatCode="0.0000"/>
    <numFmt numFmtId="168" formatCode="#,##0.0000000"/>
    <numFmt numFmtId="169" formatCode="0.0000000"/>
  </numFmts>
  <fonts count="11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165" fontId="0" fillId="0" borderId="0" xfId="0" applyNumberFormat="1"/>
    <xf numFmtId="14" fontId="0" fillId="0" borderId="0" xfId="0" applyNumberFormat="1"/>
    <xf numFmtId="10" fontId="0" fillId="0" borderId="0" xfId="0" applyNumberFormat="1"/>
    <xf numFmtId="0" fontId="2" fillId="0" borderId="0" xfId="0" applyFont="1"/>
    <xf numFmtId="166" fontId="0" fillId="0" borderId="0" xfId="0" applyNumberFormat="1"/>
    <xf numFmtId="0" fontId="0" fillId="0" borderId="0" xfId="0" quotePrefix="1"/>
    <xf numFmtId="0" fontId="0" fillId="0" borderId="0" xfId="0" applyAlignment="1">
      <alignment horizontal="center"/>
    </xf>
    <xf numFmtId="167" fontId="0" fillId="0" borderId="0" xfId="0" applyNumberFormat="1"/>
    <xf numFmtId="169" fontId="0" fillId="0" borderId="0" xfId="0" applyNumberFormat="1"/>
    <xf numFmtId="0" fontId="5" fillId="0" borderId="0" xfId="0" applyFont="1"/>
    <xf numFmtId="0" fontId="6" fillId="0" borderId="0" xfId="0" applyFont="1"/>
    <xf numFmtId="168" fontId="5" fillId="0" borderId="0" xfId="0" applyNumberFormat="1" applyFont="1"/>
    <xf numFmtId="0" fontId="5" fillId="0" borderId="0" xfId="0" applyFont="1" applyAlignment="1">
      <alignment horizontal="center"/>
    </xf>
    <xf numFmtId="169" fontId="5" fillId="0" borderId="0" xfId="0" applyNumberFormat="1" applyFont="1"/>
    <xf numFmtId="0" fontId="9" fillId="0" borderId="0" xfId="0" applyFont="1" applyAlignment="1">
      <alignment horizontal="center"/>
    </xf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6"/>
  <sheetViews>
    <sheetView tabSelected="1" workbookViewId="0">
      <selection activeCell="A32" sqref="A32:B32"/>
    </sheetView>
  </sheetViews>
  <sheetFormatPr defaultRowHeight="15" x14ac:dyDescent="0.25"/>
  <cols>
    <col min="2" max="2" width="12.42578125" customWidth="1"/>
    <col min="3" max="3" width="10.7109375" bestFit="1" customWidth="1"/>
    <col min="6" max="6" width="13" customWidth="1"/>
    <col min="7" max="7" width="14.5703125" customWidth="1"/>
    <col min="8" max="8" width="12" customWidth="1"/>
  </cols>
  <sheetData>
    <row r="2" spans="1:11" x14ac:dyDescent="0.25">
      <c r="A2" t="s">
        <v>0</v>
      </c>
    </row>
    <row r="3" spans="1:11" x14ac:dyDescent="0.25">
      <c r="A3" t="s">
        <v>5</v>
      </c>
      <c r="J3" t="s">
        <v>1</v>
      </c>
    </row>
    <row r="4" spans="1:11" ht="18" x14ac:dyDescent="0.35">
      <c r="A4" t="s">
        <v>20</v>
      </c>
      <c r="C4" s="1">
        <v>35</v>
      </c>
      <c r="G4" t="s">
        <v>24</v>
      </c>
      <c r="J4" t="s">
        <v>12</v>
      </c>
    </row>
    <row r="5" spans="1:11" x14ac:dyDescent="0.25">
      <c r="A5" t="s">
        <v>2</v>
      </c>
      <c r="C5" s="2">
        <v>38633</v>
      </c>
      <c r="H5" s="2" t="s">
        <v>1</v>
      </c>
      <c r="J5" t="s">
        <v>1</v>
      </c>
    </row>
    <row r="6" spans="1:11" x14ac:dyDescent="0.25">
      <c r="A6" t="s">
        <v>3</v>
      </c>
      <c r="C6" s="3">
        <v>38678</v>
      </c>
      <c r="J6" t="s">
        <v>1</v>
      </c>
      <c r="K6" t="s">
        <v>1</v>
      </c>
    </row>
    <row r="7" spans="1:11" x14ac:dyDescent="0.25">
      <c r="A7" t="s">
        <v>6</v>
      </c>
      <c r="C7" s="9">
        <f>(+C6-C5)/365</f>
        <v>0.12328767123287671</v>
      </c>
      <c r="D7" t="s">
        <v>4</v>
      </c>
      <c r="G7" t="s">
        <v>9</v>
      </c>
      <c r="I7" t="s">
        <v>1</v>
      </c>
      <c r="J7" t="s">
        <v>1</v>
      </c>
    </row>
    <row r="8" spans="1:11" x14ac:dyDescent="0.25">
      <c r="A8" t="s">
        <v>21</v>
      </c>
      <c r="C8" s="1">
        <v>33.56</v>
      </c>
      <c r="G8" t="s">
        <v>10</v>
      </c>
    </row>
    <row r="9" spans="1:11" x14ac:dyDescent="0.25">
      <c r="A9" t="s">
        <v>7</v>
      </c>
      <c r="E9" s="4">
        <v>0.25</v>
      </c>
      <c r="G9" s="5" t="s">
        <v>11</v>
      </c>
    </row>
    <row r="10" spans="1:11" ht="18" x14ac:dyDescent="0.35">
      <c r="A10" t="s">
        <v>8</v>
      </c>
      <c r="E10" s="4">
        <v>5.0500000000000003E-2</v>
      </c>
      <c r="F10" t="s">
        <v>12</v>
      </c>
      <c r="G10" s="5" t="s">
        <v>13</v>
      </c>
    </row>
    <row r="11" spans="1:11" x14ac:dyDescent="0.25">
      <c r="A11" s="7" t="s">
        <v>26</v>
      </c>
    </row>
    <row r="12" spans="1:11" ht="18.75" x14ac:dyDescent="0.35">
      <c r="A12" t="s">
        <v>19</v>
      </c>
    </row>
    <row r="14" spans="1:11" ht="18.75" x14ac:dyDescent="0.35">
      <c r="A14" t="s">
        <v>14</v>
      </c>
    </row>
    <row r="17" spans="1:10" ht="18" x14ac:dyDescent="0.35">
      <c r="A17" t="s">
        <v>15</v>
      </c>
      <c r="B17" s="6">
        <f>(+LN(C8/C4) +(E10+ ((E9)^2)/2)*C7)/(E9*C7^0.5)</f>
        <v>-0.36379698971572438</v>
      </c>
    </row>
    <row r="19" spans="1:10" ht="18" x14ac:dyDescent="0.35">
      <c r="A19" t="s">
        <v>16</v>
      </c>
      <c r="B19">
        <f>+B17-(E9*C7^0.5)</f>
        <v>-0.45157785011282231</v>
      </c>
    </row>
    <row r="21" spans="1:10" ht="18" x14ac:dyDescent="0.35">
      <c r="A21" t="s">
        <v>17</v>
      </c>
      <c r="B21">
        <f>NORMSDIST(B17)</f>
        <v>0.35800480535401791</v>
      </c>
      <c r="D21" t="s">
        <v>18</v>
      </c>
      <c r="E21">
        <f>NORMSDIST(B19)</f>
        <v>0.32578656492132207</v>
      </c>
    </row>
    <row r="22" spans="1:10" x14ac:dyDescent="0.25">
      <c r="A22" t="s">
        <v>32</v>
      </c>
      <c r="B22">
        <f>NORMSDIST(-B17)</f>
        <v>0.64199519464598209</v>
      </c>
      <c r="D22" t="s">
        <v>33</v>
      </c>
      <c r="E22">
        <f>NORMSDIST(-B19)</f>
        <v>0.67421343507867793</v>
      </c>
    </row>
    <row r="24" spans="1:10" ht="18" x14ac:dyDescent="0.35">
      <c r="A24" t="s">
        <v>23</v>
      </c>
    </row>
    <row r="25" spans="1:10" x14ac:dyDescent="0.25">
      <c r="F25" s="14" t="s">
        <v>37</v>
      </c>
      <c r="G25" s="14" t="s">
        <v>37</v>
      </c>
      <c r="H25" s="14" t="s">
        <v>37</v>
      </c>
      <c r="I25" s="14" t="s">
        <v>37</v>
      </c>
      <c r="J25" s="14" t="s">
        <v>37</v>
      </c>
    </row>
    <row r="26" spans="1:10" x14ac:dyDescent="0.25">
      <c r="A26" s="11" t="s">
        <v>22</v>
      </c>
      <c r="B26" s="17">
        <f>+$C$8*$B$21-$C$4*EXP(-$E$10*$C$7)*$E$21</f>
        <v>0.68288341562431398</v>
      </c>
      <c r="F26" s="16" t="s">
        <v>59</v>
      </c>
      <c r="G26" s="16" t="s">
        <v>60</v>
      </c>
      <c r="H26" s="16" t="s">
        <v>61</v>
      </c>
      <c r="I26" s="16" t="s">
        <v>45</v>
      </c>
      <c r="J26" s="16" t="s">
        <v>46</v>
      </c>
    </row>
    <row r="27" spans="1:10" x14ac:dyDescent="0.25">
      <c r="F27" s="11">
        <f>+$E$41</f>
        <v>0.35800480535401791</v>
      </c>
      <c r="G27" s="13">
        <f>+$G$46</f>
        <v>0.12675036629155575</v>
      </c>
      <c r="H27" s="15">
        <f>+$G$51</f>
        <v>-5.0333660010447661</v>
      </c>
      <c r="I27" s="11">
        <f>+$G$58</f>
        <v>4.5480194571515113</v>
      </c>
      <c r="J27" s="11">
        <f>+$G$62</f>
        <v>1.3970660365549143</v>
      </c>
    </row>
    <row r="28" spans="1:10" x14ac:dyDescent="0.25">
      <c r="A28" t="s">
        <v>25</v>
      </c>
    </row>
    <row r="30" spans="1:10" ht="18" x14ac:dyDescent="0.35">
      <c r="A30" t="s">
        <v>30</v>
      </c>
      <c r="F30" s="14" t="s">
        <v>38</v>
      </c>
      <c r="G30" s="14" t="s">
        <v>38</v>
      </c>
      <c r="H30" s="14" t="s">
        <v>38</v>
      </c>
      <c r="I30" s="14" t="s">
        <v>38</v>
      </c>
      <c r="J30" s="14" t="s">
        <v>38</v>
      </c>
    </row>
    <row r="31" spans="1:10" x14ac:dyDescent="0.25">
      <c r="F31" s="16" t="s">
        <v>59</v>
      </c>
      <c r="G31" s="16" t="s">
        <v>60</v>
      </c>
      <c r="H31" s="16" t="s">
        <v>61</v>
      </c>
      <c r="I31" s="16" t="s">
        <v>45</v>
      </c>
      <c r="J31" s="16" t="s">
        <v>46</v>
      </c>
    </row>
    <row r="32" spans="1:10" x14ac:dyDescent="0.25">
      <c r="A32" s="11" t="s">
        <v>27</v>
      </c>
      <c r="B32" s="17">
        <f>+B26+C4*EXP(-E10*C7)-C8</f>
        <v>1.9056494108800166</v>
      </c>
      <c r="F32" s="11">
        <f>+G41</f>
        <v>-0.64199519464598209</v>
      </c>
      <c r="G32" s="13">
        <f>+$G$46</f>
        <v>0.12675036629155575</v>
      </c>
      <c r="H32" s="15">
        <f>+G55</f>
        <v>-5.6453881407474693</v>
      </c>
      <c r="I32" s="11">
        <f>+$G$58</f>
        <v>4.5480194571515113</v>
      </c>
      <c r="J32" s="11">
        <f>+G66</f>
        <v>-8.2606290915378716E-2</v>
      </c>
    </row>
    <row r="34" spans="1:10" x14ac:dyDescent="0.25">
      <c r="A34" t="s">
        <v>28</v>
      </c>
    </row>
    <row r="36" spans="1:10" ht="18" x14ac:dyDescent="0.35">
      <c r="A36" t="s">
        <v>29</v>
      </c>
    </row>
    <row r="38" spans="1:10" x14ac:dyDescent="0.25">
      <c r="A38" t="s">
        <v>31</v>
      </c>
      <c r="B38" s="1">
        <f>+C4*EXP(-E10*C7)*E22-C8*B22</f>
        <v>1.9056494108800202</v>
      </c>
    </row>
    <row r="39" spans="1:10" x14ac:dyDescent="0.25">
      <c r="B39" s="1"/>
      <c r="E39" s="14" t="s">
        <v>37</v>
      </c>
      <c r="G39" s="8" t="s">
        <v>38</v>
      </c>
    </row>
    <row r="40" spans="1:10" x14ac:dyDescent="0.25">
      <c r="E40" s="14" t="s">
        <v>34</v>
      </c>
      <c r="G40" s="8" t="s">
        <v>34</v>
      </c>
    </row>
    <row r="41" spans="1:10" ht="18" x14ac:dyDescent="0.35">
      <c r="A41" t="s">
        <v>35</v>
      </c>
      <c r="E41" s="11">
        <f>+B21</f>
        <v>0.35800480535401791</v>
      </c>
      <c r="G41">
        <f>-B22</f>
        <v>-0.64199519464598209</v>
      </c>
      <c r="J41" t="s">
        <v>1</v>
      </c>
    </row>
    <row r="42" spans="1:10" ht="18" x14ac:dyDescent="0.35">
      <c r="A42" t="s">
        <v>36</v>
      </c>
    </row>
    <row r="45" spans="1:10" x14ac:dyDescent="0.25">
      <c r="A45" t="s">
        <v>40</v>
      </c>
      <c r="F45" s="11" t="s">
        <v>37</v>
      </c>
    </row>
    <row r="46" spans="1:10" ht="18" x14ac:dyDescent="0.35">
      <c r="A46" s="5" t="s">
        <v>39</v>
      </c>
      <c r="F46" s="12" t="s">
        <v>41</v>
      </c>
      <c r="G46" s="13">
        <f>+(1/EXP(-B17^2/2))/((2*PI()*C7)^0.5*(C8*E9))</f>
        <v>0.12675036629155575</v>
      </c>
      <c r="H46" t="s">
        <v>1</v>
      </c>
    </row>
    <row r="48" spans="1:10" x14ac:dyDescent="0.25">
      <c r="A48" t="s">
        <v>47</v>
      </c>
    </row>
    <row r="49" spans="1:7" ht="18" x14ac:dyDescent="0.35">
      <c r="A49" s="5" t="s">
        <v>49</v>
      </c>
    </row>
    <row r="50" spans="1:7" x14ac:dyDescent="0.25">
      <c r="A50" s="5"/>
      <c r="F50" s="11" t="s">
        <v>37</v>
      </c>
      <c r="G50" s="11"/>
    </row>
    <row r="51" spans="1:7" ht="18" x14ac:dyDescent="0.35">
      <c r="F51" s="12" t="s">
        <v>50</v>
      </c>
      <c r="G51" s="15">
        <f>-($C$8*$E$9)/(2*EXP(($B$17^2)/2)*(2*PI()*$C$7)^0.5)-(($E$10)*$C$4)*(1/EXP($E$10*$C$7))*$E$21</f>
        <v>-5.0333660010447661</v>
      </c>
    </row>
    <row r="52" spans="1:7" x14ac:dyDescent="0.25">
      <c r="A52" t="s">
        <v>48</v>
      </c>
      <c r="F52" s="12"/>
      <c r="G52" s="15"/>
    </row>
    <row r="53" spans="1:7" ht="18" x14ac:dyDescent="0.35">
      <c r="A53" s="5" t="s">
        <v>51</v>
      </c>
    </row>
    <row r="54" spans="1:7" x14ac:dyDescent="0.25">
      <c r="A54" s="5"/>
      <c r="F54" s="11" t="s">
        <v>38</v>
      </c>
    </row>
    <row r="55" spans="1:7" ht="18" x14ac:dyDescent="0.35">
      <c r="F55" s="11" t="s">
        <v>52</v>
      </c>
      <c r="G55" s="15">
        <f>-($C$8*$E$9)/(2*EXP(($B$17^2)/2)*(2*PI()*$C$7)^0.5)-(($E$10)*$C$4)*(1/EXP($E$10*$C$7))*(1-$E$21)</f>
        <v>-5.6453881407474693</v>
      </c>
    </row>
    <row r="56" spans="1:7" x14ac:dyDescent="0.25">
      <c r="A56" t="s">
        <v>42</v>
      </c>
      <c r="G56" s="10" t="s">
        <v>1</v>
      </c>
    </row>
    <row r="57" spans="1:7" ht="18" x14ac:dyDescent="0.35">
      <c r="A57" s="5" t="s">
        <v>43</v>
      </c>
      <c r="F57" s="11" t="s">
        <v>37</v>
      </c>
      <c r="G57" s="11"/>
    </row>
    <row r="58" spans="1:7" x14ac:dyDescent="0.25">
      <c r="F58" s="12" t="s">
        <v>44</v>
      </c>
      <c r="G58" s="11">
        <f>(+C8*(C7*EXP(-(B17^2)/2))^0.5)/(2*PI())^0.5</f>
        <v>4.5480194571515113</v>
      </c>
    </row>
    <row r="60" spans="1:7" x14ac:dyDescent="0.25">
      <c r="A60" t="s">
        <v>53</v>
      </c>
    </row>
    <row r="61" spans="1:7" ht="18" x14ac:dyDescent="0.35">
      <c r="A61" s="5" t="s">
        <v>54</v>
      </c>
      <c r="F61" s="11" t="s">
        <v>37</v>
      </c>
      <c r="G61" s="11"/>
    </row>
    <row r="62" spans="1:7" ht="18" x14ac:dyDescent="0.35">
      <c r="F62" s="12" t="s">
        <v>55</v>
      </c>
      <c r="G62" s="11">
        <f>+$C$7*$C$4*EXP(-$E$10*$C$7)*$E$21</f>
        <v>1.3970660365549143</v>
      </c>
    </row>
    <row r="64" spans="1:7" x14ac:dyDescent="0.25">
      <c r="A64" t="s">
        <v>56</v>
      </c>
    </row>
    <row r="65" spans="1:7" ht="18" x14ac:dyDescent="0.35">
      <c r="A65" s="5" t="s">
        <v>58</v>
      </c>
      <c r="F65" s="11" t="s">
        <v>37</v>
      </c>
      <c r="G65" s="11"/>
    </row>
    <row r="66" spans="1:7" ht="18" x14ac:dyDescent="0.35">
      <c r="F66" s="12" t="s">
        <v>57</v>
      </c>
      <c r="G66" s="11">
        <f>-($C$7)*EXP(-$E$10*$C$7)*(1-$E$21)</f>
        <v>-8.2606290915378716E-2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College of Business</dc:creator>
  <cp:lastModifiedBy>Andrew F Thompson</cp:lastModifiedBy>
  <dcterms:created xsi:type="dcterms:W3CDTF">2013-02-22T17:48:45Z</dcterms:created>
  <dcterms:modified xsi:type="dcterms:W3CDTF">2014-01-15T17:55:24Z</dcterms:modified>
</cp:coreProperties>
</file>